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WE A-S\Medarbejdermapper\Hanne\0000-DK Projekter\4170-Overgaard\Køberetsmøde 17062020\"/>
    </mc:Choice>
  </mc:AlternateContent>
  <xr:revisionPtr revIDLastSave="0" documentId="8_{7FC4BFC6-22EE-4B1B-9EC5-415764B3B6DB}" xr6:coauthVersionLast="47" xr6:coauthVersionMax="47" xr10:uidLastSave="{00000000-0000-0000-0000-000000000000}"/>
  <bookViews>
    <workbookView xWindow="-108" yWindow="-108" windowWidth="23256" windowHeight="14016" tabRatio="892" xr2:uid="{00000000-000D-0000-FFFF-FFFF00000000}"/>
  </bookViews>
  <sheets>
    <sheet name="Økonomi" sheetId="25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5" l="1"/>
  <c r="E13" i="25"/>
  <c r="D13" i="25"/>
  <c r="C13" i="25"/>
  <c r="B13" i="25"/>
  <c r="C12" i="25"/>
  <c r="C11" i="25"/>
  <c r="C10" i="25"/>
  <c r="C9" i="25"/>
  <c r="C8" i="25"/>
  <c r="F10" i="25"/>
  <c r="E10" i="25"/>
  <c r="D10" i="25"/>
  <c r="B32" i="25"/>
  <c r="B31" i="25"/>
  <c r="B33" i="25"/>
  <c r="B29" i="25"/>
  <c r="F17" i="25"/>
  <c r="E17" i="25"/>
  <c r="D17" i="25"/>
  <c r="C17" i="25"/>
  <c r="B17" i="25"/>
  <c r="B4" i="25"/>
  <c r="C3" i="25"/>
  <c r="C6" i="25" s="1"/>
  <c r="D12" i="25"/>
  <c r="E12" i="25" s="1"/>
  <c r="F12" i="25" s="1"/>
  <c r="B11" i="25"/>
  <c r="D3" i="25" l="1"/>
  <c r="E3" i="25" s="1"/>
  <c r="F3" i="25" s="1"/>
  <c r="F27" i="25"/>
  <c r="E27" i="25"/>
  <c r="D27" i="25"/>
  <c r="C27" i="25"/>
  <c r="D11" i="25"/>
  <c r="E11" i="25" s="1"/>
  <c r="F11" i="25" s="1"/>
  <c r="D9" i="25"/>
  <c r="E9" i="25" s="1"/>
  <c r="F9" i="25" s="1"/>
  <c r="D8" i="25"/>
  <c r="E8" i="25" s="1"/>
  <c r="F8" i="25" s="1"/>
  <c r="B15" i="25" l="1"/>
  <c r="B19" i="25" l="1"/>
  <c r="B35" i="25"/>
  <c r="B36" i="25" s="1"/>
  <c r="B27" i="25"/>
  <c r="B23" i="25" l="1"/>
  <c r="B38" i="25"/>
  <c r="B39" i="25" s="1"/>
  <c r="C33" i="25"/>
  <c r="C29" i="25"/>
  <c r="D6" i="25"/>
  <c r="D33" i="25" l="1"/>
  <c r="D29" i="25"/>
  <c r="E6" i="25"/>
  <c r="F6" i="25"/>
  <c r="C32" i="25" l="1"/>
  <c r="C31" i="25"/>
  <c r="E29" i="25"/>
  <c r="C15" i="25"/>
  <c r="F29" i="25"/>
  <c r="D32" i="25" l="1"/>
  <c r="D31" i="25"/>
  <c r="C19" i="25"/>
  <c r="C35" i="25"/>
  <c r="C36" i="25" s="1"/>
  <c r="D15" i="25"/>
  <c r="E33" i="25"/>
  <c r="F33" i="25"/>
  <c r="F31" i="25" l="1"/>
  <c r="F32" i="25"/>
  <c r="F15" i="25"/>
  <c r="D19" i="25"/>
  <c r="D35" i="25"/>
  <c r="D36" i="25" s="1"/>
  <c r="E31" i="25"/>
  <c r="E32" i="25"/>
  <c r="E15" i="25"/>
  <c r="C23" i="25"/>
  <c r="C38" i="25"/>
  <c r="C39" i="25" s="1"/>
  <c r="F19" i="25" l="1"/>
  <c r="F35" i="25"/>
  <c r="F36" i="25" s="1"/>
  <c r="E35" i="25"/>
  <c r="E36" i="25" s="1"/>
  <c r="E19" i="25"/>
  <c r="D23" i="25"/>
  <c r="D38" i="25"/>
  <c r="D39" i="25" s="1"/>
  <c r="E23" i="25" l="1"/>
  <c r="E38" i="25"/>
  <c r="E39" i="25" s="1"/>
  <c r="F23" i="25"/>
  <c r="F38" i="25"/>
  <c r="F39" i="25" s="1"/>
</calcChain>
</file>

<file path=xl/sharedStrings.xml><?xml version="1.0" encoding="utf-8"?>
<sst xmlns="http://schemas.openxmlformats.org/spreadsheetml/2006/main" count="29" uniqueCount="28">
  <si>
    <t>OVERGAARD</t>
  </si>
  <si>
    <t>1. driftsår</t>
  </si>
  <si>
    <t>Budget</t>
  </si>
  <si>
    <t>Følsomhedsanalyse</t>
  </si>
  <si>
    <t>Produktion</t>
  </si>
  <si>
    <t>elpris (i kr.)</t>
  </si>
  <si>
    <t>Indtægter fra el</t>
  </si>
  <si>
    <t>AOM-serviceaftale</t>
  </si>
  <si>
    <t>Forsikring</t>
  </si>
  <si>
    <t xml:space="preserve">Leje af areal </t>
  </si>
  <si>
    <t>Øvrig administration</t>
  </si>
  <si>
    <t>TCM, infrastruktur</t>
  </si>
  <si>
    <t>Omkostninger</t>
  </si>
  <si>
    <t>Resultat før afskrivninger</t>
  </si>
  <si>
    <t>Afskrivninger</t>
  </si>
  <si>
    <t>Resultat før finansielle poster</t>
  </si>
  <si>
    <t>Finansielle poster</t>
  </si>
  <si>
    <t>Resultat</t>
  </si>
  <si>
    <t>Pr. andel (en andel er 1.000 kWh forventet produktion) - 61.970 andele</t>
  </si>
  <si>
    <t>elpris (i kr./kWh)</t>
  </si>
  <si>
    <t>Indtægter pr. andel</t>
  </si>
  <si>
    <t>Omkostninger pr. andel</t>
  </si>
  <si>
    <t>Heraf AOM/forsikring/administration - faste omkostninger</t>
  </si>
  <si>
    <t>Lejeaftale</t>
  </si>
  <si>
    <t>Resultat før afskrivninger (Cashflow)</t>
  </si>
  <si>
    <t>afkast af INV (pr. andel 2.779 kr)</t>
  </si>
  <si>
    <t>Resultat efter afskrivninger</t>
  </si>
  <si>
    <t>Udbudt 53.279 anparter svarende til 5,1 mølle ud af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</si>
</sst>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%"/>
    <numFmt numFmtId="166" formatCode="#,##0.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0" xfId="0" applyNumberFormat="1" applyFont="1"/>
    <xf numFmtId="3" fontId="5" fillId="0" borderId="0" xfId="0" applyNumberFormat="1" applyFont="1"/>
    <xf numFmtId="3" fontId="5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0" xfId="0" applyNumberFormat="1" applyFont="1" applyBorder="1"/>
    <xf numFmtId="3" fontId="3" fillId="0" borderId="5" xfId="0" applyNumberFormat="1" applyFont="1" applyBorder="1"/>
    <xf numFmtId="3" fontId="4" fillId="0" borderId="4" xfId="0" applyNumberFormat="1" applyFont="1" applyBorder="1"/>
    <xf numFmtId="165" fontId="4" fillId="0" borderId="0" xfId="1" applyNumberFormat="1" applyFont="1" applyBorder="1"/>
    <xf numFmtId="165" fontId="4" fillId="0" borderId="5" xfId="1" applyNumberFormat="1" applyFont="1" applyBorder="1"/>
    <xf numFmtId="3" fontId="4" fillId="0" borderId="6" xfId="0" applyNumberFormat="1" applyFont="1" applyBorder="1"/>
    <xf numFmtId="165" fontId="4" fillId="0" borderId="7" xfId="1" applyNumberFormat="1" applyFont="1" applyBorder="1"/>
    <xf numFmtId="165" fontId="4" fillId="0" borderId="8" xfId="1" applyNumberFormat="1" applyFont="1" applyBorder="1"/>
    <xf numFmtId="164" fontId="4" fillId="0" borderId="0" xfId="0" applyNumberFormat="1" applyFont="1" applyBorder="1"/>
    <xf numFmtId="164" fontId="4" fillId="0" borderId="5" xfId="0" applyNumberFormat="1" applyFont="1" applyBorder="1"/>
    <xf numFmtId="3" fontId="3" fillId="0" borderId="7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CC50-ABF4-4EA8-B1F5-CF5B0645267A}">
  <dimension ref="A1:F41"/>
  <sheetViews>
    <sheetView tabSelected="1" workbookViewId="0">
      <selection activeCell="L11" sqref="L11"/>
    </sheetView>
  </sheetViews>
  <sheetFormatPr defaultColWidth="9.140625" defaultRowHeight="14.45"/>
  <cols>
    <col min="1" max="1" width="42.5703125" style="1" customWidth="1"/>
    <col min="2" max="6" width="16.5703125" style="1" bestFit="1" customWidth="1"/>
    <col min="7" max="16384" width="9.140625" style="1"/>
  </cols>
  <sheetData>
    <row r="1" spans="1:6" ht="18">
      <c r="A1" s="1" t="s">
        <v>0</v>
      </c>
      <c r="B1" s="4" t="s">
        <v>1</v>
      </c>
    </row>
    <row r="2" spans="1:6" ht="18">
      <c r="A2" s="3"/>
      <c r="B2" s="4" t="s">
        <v>2</v>
      </c>
      <c r="C2" s="24" t="s">
        <v>3</v>
      </c>
      <c r="D2" s="24"/>
      <c r="E2" s="24"/>
      <c r="F2" s="24"/>
    </row>
    <row r="3" spans="1:6" ht="18">
      <c r="A3" s="5" t="s">
        <v>4</v>
      </c>
      <c r="B3" s="6">
        <v>61970400</v>
      </c>
      <c r="C3" s="5">
        <f>+B3</f>
        <v>61970400</v>
      </c>
      <c r="D3" s="5">
        <f>+C3</f>
        <v>61970400</v>
      </c>
      <c r="E3" s="5">
        <f>+D3</f>
        <v>61970400</v>
      </c>
      <c r="F3" s="5">
        <f>+E3</f>
        <v>61970400</v>
      </c>
    </row>
    <row r="4" spans="1:6" ht="18">
      <c r="A4" s="5" t="s">
        <v>5</v>
      </c>
      <c r="B4" s="7">
        <f>+B6/B3</f>
        <v>0.21986177271729729</v>
      </c>
      <c r="C4" s="8">
        <v>0.15</v>
      </c>
      <c r="D4" s="8">
        <v>0.19500000000000001</v>
      </c>
      <c r="E4" s="8">
        <v>0.25</v>
      </c>
      <c r="F4" s="8">
        <v>0.3</v>
      </c>
    </row>
    <row r="5" spans="1:6" ht="18">
      <c r="A5" s="3"/>
      <c r="B5" s="3"/>
      <c r="C5" s="3"/>
      <c r="D5" s="3"/>
      <c r="E5" s="3"/>
      <c r="F5" s="3"/>
    </row>
    <row r="6" spans="1:6" s="2" customFormat="1" ht="18">
      <c r="A6" s="9" t="s">
        <v>6</v>
      </c>
      <c r="B6" s="9">
        <v>13624922</v>
      </c>
      <c r="C6" s="9">
        <f>+C3*C4</f>
        <v>9295560</v>
      </c>
      <c r="D6" s="9">
        <f>+D3*D4</f>
        <v>12084228</v>
      </c>
      <c r="E6" s="9">
        <f>+E3*E4</f>
        <v>15492600</v>
      </c>
      <c r="F6" s="9">
        <f>+F3*F4</f>
        <v>18591120</v>
      </c>
    </row>
    <row r="7" spans="1:6" ht="18">
      <c r="A7" s="3"/>
      <c r="B7" s="3"/>
      <c r="C7" s="3"/>
      <c r="D7" s="3"/>
      <c r="E7" s="3"/>
      <c r="F7" s="3"/>
    </row>
    <row r="8" spans="1:6" ht="20.25" customHeight="1">
      <c r="A8" s="3" t="s">
        <v>7</v>
      </c>
      <c r="B8" s="3">
        <v>2631600</v>
      </c>
      <c r="C8" s="3">
        <f>+B8</f>
        <v>2631600</v>
      </c>
      <c r="D8" s="3">
        <f t="shared" ref="D8:F8" si="0">+C8</f>
        <v>2631600</v>
      </c>
      <c r="E8" s="3">
        <f t="shared" si="0"/>
        <v>2631600</v>
      </c>
      <c r="F8" s="3">
        <f t="shared" si="0"/>
        <v>2631600</v>
      </c>
    </row>
    <row r="9" spans="1:6" ht="20.25" customHeight="1">
      <c r="A9" s="3" t="s">
        <v>8</v>
      </c>
      <c r="B9" s="3">
        <v>210000</v>
      </c>
      <c r="C9" s="3">
        <f>+B9</f>
        <v>210000</v>
      </c>
      <c r="D9" s="3">
        <f t="shared" ref="D9:F9" si="1">+C9</f>
        <v>210000</v>
      </c>
      <c r="E9" s="3">
        <f t="shared" si="1"/>
        <v>210000</v>
      </c>
      <c r="F9" s="3">
        <f t="shared" si="1"/>
        <v>210000</v>
      </c>
    </row>
    <row r="10" spans="1:6" ht="20.25" customHeight="1">
      <c r="A10" s="3" t="s">
        <v>9</v>
      </c>
      <c r="B10" s="3">
        <v>1162818</v>
      </c>
      <c r="C10" s="3">
        <f>+B10</f>
        <v>1162818</v>
      </c>
      <c r="D10" s="3">
        <f>+C10</f>
        <v>1162818</v>
      </c>
      <c r="E10" s="3">
        <f>+D10</f>
        <v>1162818</v>
      </c>
      <c r="F10" s="3">
        <f>+E10</f>
        <v>1162818</v>
      </c>
    </row>
    <row r="11" spans="1:6" ht="20.25" customHeight="1">
      <c r="A11" s="3" t="s">
        <v>10</v>
      </c>
      <c r="B11" s="3">
        <f>11538+150000+60000+60000+25000+7500+619704+5538+110000</f>
        <v>1049280</v>
      </c>
      <c r="C11" s="3">
        <f>+B11</f>
        <v>1049280</v>
      </c>
      <c r="D11" s="3">
        <f t="shared" ref="D11:F12" si="2">+C11</f>
        <v>1049280</v>
      </c>
      <c r="E11" s="3">
        <f t="shared" si="2"/>
        <v>1049280</v>
      </c>
      <c r="F11" s="3">
        <f t="shared" si="2"/>
        <v>1049280</v>
      </c>
    </row>
    <row r="12" spans="1:6" ht="20.25" customHeight="1">
      <c r="A12" s="3" t="s">
        <v>11</v>
      </c>
      <c r="B12" s="3">
        <v>480000</v>
      </c>
      <c r="C12" s="3">
        <f>+B12</f>
        <v>480000</v>
      </c>
      <c r="D12" s="3">
        <f t="shared" si="2"/>
        <v>480000</v>
      </c>
      <c r="E12" s="3">
        <f t="shared" si="2"/>
        <v>480000</v>
      </c>
      <c r="F12" s="3">
        <f t="shared" si="2"/>
        <v>480000</v>
      </c>
    </row>
    <row r="13" spans="1:6" s="2" customFormat="1" ht="18">
      <c r="A13" s="9" t="s">
        <v>12</v>
      </c>
      <c r="B13" s="9">
        <f>SUM(B8:B12)</f>
        <v>5533698</v>
      </c>
      <c r="C13" s="9">
        <f t="shared" ref="C13:F13" si="3">SUM(C8:C12)</f>
        <v>5533698</v>
      </c>
      <c r="D13" s="9">
        <f t="shared" si="3"/>
        <v>5533698</v>
      </c>
      <c r="E13" s="9">
        <f t="shared" si="3"/>
        <v>5533698</v>
      </c>
      <c r="F13" s="9">
        <f t="shared" si="3"/>
        <v>5533698</v>
      </c>
    </row>
    <row r="14" spans="1:6" ht="18">
      <c r="A14" s="3"/>
      <c r="B14" s="3"/>
      <c r="C14" s="3"/>
      <c r="D14" s="3"/>
      <c r="E14" s="3"/>
      <c r="F14" s="3"/>
    </row>
    <row r="15" spans="1:6" s="2" customFormat="1" ht="18">
      <c r="A15" s="9" t="s">
        <v>13</v>
      </c>
      <c r="B15" s="9">
        <f>+B6-B13</f>
        <v>8091224</v>
      </c>
      <c r="C15" s="9">
        <f t="shared" ref="C15:F15" si="4">+C6-C13</f>
        <v>3761862</v>
      </c>
      <c r="D15" s="9">
        <f t="shared" si="4"/>
        <v>6550530</v>
      </c>
      <c r="E15" s="9">
        <f t="shared" si="4"/>
        <v>9958902</v>
      </c>
      <c r="F15" s="9">
        <f t="shared" si="4"/>
        <v>13057422</v>
      </c>
    </row>
    <row r="16" spans="1:6" ht="18">
      <c r="A16" s="3"/>
      <c r="B16" s="3"/>
      <c r="C16" s="3"/>
      <c r="D16" s="3"/>
      <c r="E16" s="3"/>
      <c r="F16" s="3"/>
    </row>
    <row r="17" spans="1:6" ht="18">
      <c r="A17" s="3" t="s">
        <v>14</v>
      </c>
      <c r="B17" s="3">
        <f>172214630/25</f>
        <v>6888585.2000000002</v>
      </c>
      <c r="C17" s="3">
        <f>+B17</f>
        <v>6888585.2000000002</v>
      </c>
      <c r="D17" s="3">
        <f>+C17</f>
        <v>6888585.2000000002</v>
      </c>
      <c r="E17" s="3">
        <f>+D17</f>
        <v>6888585.2000000002</v>
      </c>
      <c r="F17" s="3">
        <f>+E17</f>
        <v>6888585.2000000002</v>
      </c>
    </row>
    <row r="18" spans="1:6" ht="18">
      <c r="A18" s="3"/>
      <c r="B18" s="3"/>
      <c r="C18" s="3"/>
      <c r="D18" s="3"/>
      <c r="E18" s="3"/>
      <c r="F18" s="3"/>
    </row>
    <row r="19" spans="1:6" s="2" customFormat="1" ht="18">
      <c r="A19" s="9" t="s">
        <v>15</v>
      </c>
      <c r="B19" s="9">
        <f>+B15-B17</f>
        <v>1202638.7999999998</v>
      </c>
      <c r="C19" s="9">
        <f t="shared" ref="C19:F19" si="5">+C15-C17</f>
        <v>-3126723.2</v>
      </c>
      <c r="D19" s="9">
        <f t="shared" si="5"/>
        <v>-338055.20000000019</v>
      </c>
      <c r="E19" s="9">
        <f t="shared" si="5"/>
        <v>3070316.8</v>
      </c>
      <c r="F19" s="9">
        <f t="shared" si="5"/>
        <v>6168836.7999999998</v>
      </c>
    </row>
    <row r="20" spans="1:6" ht="18">
      <c r="A20" s="3"/>
      <c r="B20" s="3"/>
      <c r="C20" s="3"/>
      <c r="D20" s="3"/>
      <c r="E20" s="3"/>
      <c r="F20" s="3"/>
    </row>
    <row r="21" spans="1:6" ht="18">
      <c r="A21" s="3" t="s">
        <v>16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ht="18">
      <c r="A22" s="3"/>
      <c r="B22" s="3"/>
      <c r="C22" s="3"/>
      <c r="D22" s="3"/>
      <c r="E22" s="3"/>
      <c r="F22" s="3"/>
    </row>
    <row r="23" spans="1:6" s="2" customFormat="1" ht="18">
      <c r="A23" s="9" t="s">
        <v>17</v>
      </c>
      <c r="B23" s="9">
        <f>+B19-B21</f>
        <v>1202638.7999999998</v>
      </c>
      <c r="C23" s="9">
        <f t="shared" ref="C23:F23" si="6">+C19-C21</f>
        <v>-3126723.2</v>
      </c>
      <c r="D23" s="9">
        <f t="shared" si="6"/>
        <v>-338055.20000000019</v>
      </c>
      <c r="E23" s="9">
        <f t="shared" si="6"/>
        <v>3070316.8</v>
      </c>
      <c r="F23" s="9">
        <f t="shared" si="6"/>
        <v>6168836.7999999998</v>
      </c>
    </row>
    <row r="24" spans="1:6" ht="18">
      <c r="A24" s="3"/>
      <c r="B24" s="3"/>
      <c r="C24" s="3"/>
      <c r="D24" s="3"/>
      <c r="E24" s="3"/>
      <c r="F24" s="3"/>
    </row>
    <row r="25" spans="1:6" ht="18">
      <c r="A25" s="3"/>
      <c r="B25" s="3"/>
      <c r="C25" s="3"/>
      <c r="D25" s="3"/>
      <c r="E25" s="3"/>
      <c r="F25" s="3"/>
    </row>
    <row r="26" spans="1:6" ht="18">
      <c r="A26" s="10" t="s">
        <v>18</v>
      </c>
      <c r="B26" s="11"/>
      <c r="C26" s="11"/>
      <c r="D26" s="11"/>
      <c r="E26" s="11"/>
      <c r="F26" s="12"/>
    </row>
    <row r="27" spans="1:6" ht="18">
      <c r="A27" s="16" t="s">
        <v>19</v>
      </c>
      <c r="B27" s="22">
        <f>+B4</f>
        <v>0.21986177271729729</v>
      </c>
      <c r="C27" s="22">
        <f t="shared" ref="C27:F27" si="7">+C4</f>
        <v>0.15</v>
      </c>
      <c r="D27" s="22">
        <f t="shared" si="7"/>
        <v>0.19500000000000001</v>
      </c>
      <c r="E27" s="22">
        <f t="shared" si="7"/>
        <v>0.25</v>
      </c>
      <c r="F27" s="23">
        <f t="shared" si="7"/>
        <v>0.3</v>
      </c>
    </row>
    <row r="28" spans="1:6" ht="18">
      <c r="A28" s="13"/>
      <c r="B28" s="14"/>
      <c r="C28" s="14"/>
      <c r="D28" s="14"/>
      <c r="E28" s="14"/>
      <c r="F28" s="15"/>
    </row>
    <row r="29" spans="1:6" ht="18">
      <c r="A29" s="13" t="s">
        <v>20</v>
      </c>
      <c r="B29" s="14">
        <f>+B6/($B$3/1000)</f>
        <v>219.8617727172973</v>
      </c>
      <c r="C29" s="14">
        <f>+C6/($B$3/1000)</f>
        <v>150</v>
      </c>
      <c r="D29" s="14">
        <f>+D6/($B$3/1000)</f>
        <v>195</v>
      </c>
      <c r="E29" s="14">
        <f>+E6/($B$3/1000)</f>
        <v>250</v>
      </c>
      <c r="F29" s="15">
        <f>+F6/($B$3/1000)</f>
        <v>300</v>
      </c>
    </row>
    <row r="30" spans="1:6" ht="18">
      <c r="A30" s="13"/>
      <c r="B30" s="14"/>
      <c r="C30" s="14"/>
      <c r="D30" s="14"/>
      <c r="E30" s="14"/>
      <c r="F30" s="15"/>
    </row>
    <row r="31" spans="1:6" ht="18">
      <c r="A31" s="13" t="s">
        <v>21</v>
      </c>
      <c r="B31" s="14">
        <f>+B13/($B$3/1000)</f>
        <v>89.295825103597849</v>
      </c>
      <c r="C31" s="14">
        <f>+C13/($B$3/1000)</f>
        <v>89.295825103597849</v>
      </c>
      <c r="D31" s="14">
        <f>+D13/($B$3/1000)</f>
        <v>89.295825103597849</v>
      </c>
      <c r="E31" s="14">
        <f t="shared" ref="E31:F31" si="8">+E13/($B$3/1000)</f>
        <v>89.295825103597849</v>
      </c>
      <c r="F31" s="15">
        <f t="shared" si="8"/>
        <v>89.295825103597849</v>
      </c>
    </row>
    <row r="32" spans="1:6" ht="18">
      <c r="A32" s="13" t="s">
        <v>22</v>
      </c>
      <c r="B32" s="14">
        <f>+(B13-B10)/($B$3/1000)</f>
        <v>70.531737732853102</v>
      </c>
      <c r="C32" s="14">
        <f>+(C13-C10)/($B$3/1000)</f>
        <v>70.531737732853102</v>
      </c>
      <c r="D32" s="14">
        <f>+(D13-D10)/($B$3/1000)</f>
        <v>70.531737732853102</v>
      </c>
      <c r="E32" s="14">
        <f>+(E13-E10)/($B$3/1000)</f>
        <v>70.531737732853102</v>
      </c>
      <c r="F32" s="15">
        <f>+(F13-F10)/($B$3/1000)</f>
        <v>70.531737732853102</v>
      </c>
    </row>
    <row r="33" spans="1:6" ht="18">
      <c r="A33" s="13" t="s">
        <v>23</v>
      </c>
      <c r="B33" s="14">
        <f>+(B10)/($B$3/1000)</f>
        <v>18.764087370744743</v>
      </c>
      <c r="C33" s="14">
        <f>+(C10)/($B$3/1000)</f>
        <v>18.764087370744743</v>
      </c>
      <c r="D33" s="14">
        <f>+(D10)/($B$3/1000)</f>
        <v>18.764087370744743</v>
      </c>
      <c r="E33" s="14">
        <f>+(E10)/($B$3/1000)</f>
        <v>18.764087370744743</v>
      </c>
      <c r="F33" s="15">
        <f>+(F10)/($B$3/1000)</f>
        <v>18.764087370744743</v>
      </c>
    </row>
    <row r="34" spans="1:6" ht="18">
      <c r="A34" s="13"/>
      <c r="B34" s="14"/>
      <c r="C34" s="14"/>
      <c r="D34" s="14"/>
      <c r="E34" s="14"/>
      <c r="F34" s="15"/>
    </row>
    <row r="35" spans="1:6" ht="18">
      <c r="A35" s="13" t="s">
        <v>24</v>
      </c>
      <c r="B35" s="14">
        <f>+B15/($B$3/1000)</f>
        <v>130.56594761369945</v>
      </c>
      <c r="C35" s="14">
        <f t="shared" ref="C35:F35" si="9">+C15/($B$3/1000)</f>
        <v>60.704174896402151</v>
      </c>
      <c r="D35" s="14">
        <f t="shared" si="9"/>
        <v>105.70417489640215</v>
      </c>
      <c r="E35" s="14">
        <f t="shared" si="9"/>
        <v>160.70417489640215</v>
      </c>
      <c r="F35" s="15">
        <f t="shared" si="9"/>
        <v>210.70417489640215</v>
      </c>
    </row>
    <row r="36" spans="1:6" ht="18">
      <c r="A36" s="16" t="s">
        <v>25</v>
      </c>
      <c r="B36" s="17">
        <f>+B35/2779</f>
        <v>4.6983068590751874E-2</v>
      </c>
      <c r="C36" s="17">
        <f>+C35/2779</f>
        <v>2.1843891650378609E-2</v>
      </c>
      <c r="D36" s="17">
        <f>+D35/2779</f>
        <v>3.8036766785319233E-2</v>
      </c>
      <c r="E36" s="17">
        <f>+E35/2779</f>
        <v>5.7828058616913335E-2</v>
      </c>
      <c r="F36" s="18">
        <f>+F35/2779</f>
        <v>7.582014210018069E-2</v>
      </c>
    </row>
    <row r="37" spans="1:6" ht="18">
      <c r="A37" s="13"/>
      <c r="B37" s="14"/>
      <c r="C37" s="14"/>
      <c r="D37" s="14"/>
      <c r="E37" s="14"/>
      <c r="F37" s="15"/>
    </row>
    <row r="38" spans="1:6" ht="18">
      <c r="A38" s="13" t="s">
        <v>26</v>
      </c>
      <c r="B38" s="14">
        <f>+B19/($B$3/1000)</f>
        <v>19.406665117539983</v>
      </c>
      <c r="C38" s="14">
        <f t="shared" ref="C38:F38" si="10">+C19/($B$3/1000)</f>
        <v>-50.455107599757305</v>
      </c>
      <c r="D38" s="14">
        <f t="shared" si="10"/>
        <v>-5.455107599757306</v>
      </c>
      <c r="E38" s="14">
        <f t="shared" si="10"/>
        <v>49.544892400242695</v>
      </c>
      <c r="F38" s="15">
        <f t="shared" si="10"/>
        <v>99.544892400242688</v>
      </c>
    </row>
    <row r="39" spans="1:6" ht="18">
      <c r="A39" s="19" t="s">
        <v>25</v>
      </c>
      <c r="B39" s="20">
        <f>+B38/2779</f>
        <v>6.9833267785318403E-3</v>
      </c>
      <c r="C39" s="20">
        <f>+C38/2779</f>
        <v>-1.815585016184142E-2</v>
      </c>
      <c r="D39" s="20">
        <f>+D38/2779</f>
        <v>-1.9629750269007937E-3</v>
      </c>
      <c r="E39" s="20">
        <f>+E38/2779</f>
        <v>1.7828316804693305E-2</v>
      </c>
      <c r="F39" s="21">
        <f>+F38/2779</f>
        <v>3.5820400287960664E-2</v>
      </c>
    </row>
    <row r="41" spans="1:6">
      <c r="A41" s="1" t="s">
        <v>27</v>
      </c>
    </row>
  </sheetData>
  <mergeCells count="1">
    <mergeCell ref="C2:F2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DBD52BD3D65C476D917D232FFFAEC5F400FD74AEA912564BAB912BCC752FE8A9A80025EB2233AA9D15459139B1AB6A326210" ma:contentTypeVersion="3" ma:contentTypeDescription="" ma:contentTypeScope="" ma:versionID="deb0fc421c5f51c039ec18fd5bb9ed34">
  <xsd:schema xmlns:xsd="http://www.w3.org/2001/XMLSchema" xmlns:p="http://schemas.microsoft.com/office/2006/metadata/properties" xmlns:ns2="75b55dc1-43b6-4757-9510-b3cdefe775eb" xmlns:ns3="5b7f9345-72b3-4216-871b-cb94766ca447" targetNamespace="http://schemas.microsoft.com/office/2006/metadata/properties" ma:root="true" ma:fieldsID="809fb17ef2ac81b5ec3e126cd09a2dd9" ns2:_="" ns3:_="">
    <xsd:import namespace="75b55dc1-43b6-4757-9510-b3cdefe775eb"/>
    <xsd:import namespace="5b7f9345-72b3-4216-871b-cb94766ca447"/>
    <xsd:element name="properties">
      <xsd:complexType>
        <xsd:sequence>
          <xsd:element name="documentManagement">
            <xsd:complexType>
              <xsd:all>
                <xsd:element ref="ns2:IsBDOContentType" minOccurs="0"/>
                <xsd:element ref="ns2:CaseUrl" minOccurs="0"/>
                <xsd:element ref="ns3:Kategori"/>
                <xsd:element ref="ns3:Year"/>
                <xsd:element ref="ns2:Stamarkiv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5b55dc1-43b6-4757-9510-b3cdefe775eb" elementFormDefault="qualified">
    <xsd:import namespace="http://schemas.microsoft.com/office/2006/documentManagement/types"/>
    <xsd:element name="IsBDOContentType" ma:index="7" nillable="true" ma:displayName="IsBDOContentType" ma:default="TRUE" ma:hidden="true" ma:internalName="IsBDOContentType">
      <xsd:simpleType>
        <xsd:restriction base="dms:Boolean"/>
      </xsd:simpleType>
    </xsd:element>
    <xsd:element name="CaseUrl" ma:index="8" nillable="true" ma:displayName="CaseUrl" ma:hidden="true" ma:internalName="CaseUrl">
      <xsd:simpleType>
        <xsd:restriction base="dms:Text"/>
      </xsd:simpleType>
    </xsd:element>
    <xsd:element name="Stamarkiv" ma:index="11" nillable="true" ma:displayName="Stamarkiv" ma:default="0" ma:internalName="Stamarkiv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5b7f9345-72b3-4216-871b-cb94766ca447" elementFormDefault="qualified">
    <xsd:import namespace="http://schemas.microsoft.com/office/2006/documentManagement/types"/>
    <xsd:element name="Kategori" ma:index="9" ma:displayName="Kategori" ma:list="{00B935F9-ED85-4E83-B8C1-227F26069BD0}" ma:internalName="Kategori" ma:showField="Title" ma:web="5b7f9345-72b3-4216-871b-cb94766ca447">
      <xsd:simpleType>
        <xsd:restriction base="dms:Lookup"/>
      </xsd:simpleType>
    </xsd:element>
    <xsd:element name="Year" ma:index="10" ma:displayName="År" ma:default="11;#2010" ma:list="{BA45DB52-5CE6-4088-A1D6-E6E4033E0A54}" ma:internalName="Year" ma:showField="Title" ma:web="5b7f9345-72b3-4216-871b-cb94766ca447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tamarkiv xmlns="75b55dc1-43b6-4757-9510-b3cdefe775eb">false</Stamarkiv>
    <IsBDOContentType xmlns="75b55dc1-43b6-4757-9510-b3cdefe775eb">false</IsBDOContentType>
    <CaseUrl xmlns="75b55dc1-43b6-4757-9510-b3cdefe775eb" xsi:nil="true"/>
    <Kategori xmlns="5b7f9345-72b3-4216-871b-cb94766ca447">9</Kategori>
    <Year xmlns="5b7f9345-72b3-4216-871b-cb94766ca447">18</Year>
  </documentManagement>
</p:properties>
</file>

<file path=customXml/itemProps1.xml><?xml version="1.0" encoding="utf-8"?>
<ds:datastoreItem xmlns:ds="http://schemas.openxmlformats.org/officeDocument/2006/customXml" ds:itemID="{F69315B9-97C7-4CE8-87B4-165D6A626AA5}"/>
</file>

<file path=customXml/itemProps2.xml><?xml version="1.0" encoding="utf-8"?>
<ds:datastoreItem xmlns:ds="http://schemas.openxmlformats.org/officeDocument/2006/customXml" ds:itemID="{FE5C0444-2849-4A1B-A4CA-2B5A8912DBB8}"/>
</file>

<file path=customXml/itemProps3.xml><?xml version="1.0" encoding="utf-8"?>
<ds:datastoreItem xmlns:ds="http://schemas.openxmlformats.org/officeDocument/2006/customXml" ds:itemID="{912CDE2F-69FA-44DF-8BF5-ED7323828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BDO ScanRevision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Nielsen</dc:creator>
  <cp:keywords/>
  <dc:description/>
  <cp:lastModifiedBy>Hanne B. Kjeldsen</cp:lastModifiedBy>
  <cp:revision/>
  <dcterms:created xsi:type="dcterms:W3CDTF">2008-09-22T08:59:07Z</dcterms:created>
  <dcterms:modified xsi:type="dcterms:W3CDTF">2024-02-05T10:44:28Z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doCustomerID">
    <vt:lpwstr>720600</vt:lpwstr>
  </property>
  <property fmtid="{D5CDD505-2E9C-101B-9397-08002B2CF9AE}" pid="3" name="ContentTypeId">
    <vt:lpwstr>0x010100DBD52BD3D65C476D917D232FFFAEC5F400FD74AEA912564BAB912BCC752FE8A9A80025EB2233AA9D15459139B1AB6A326210</vt:lpwstr>
  </property>
</Properties>
</file>